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art\Newbanks Northeast Dropbox\Obadiah Dart\Dropbox\Newbanks\Obie's Files\NH Properties\WILKINS SCHOOL\3-10-26 FINAL PLAN\Full Plan\"/>
    </mc:Choice>
  </mc:AlternateContent>
  <xr:revisionPtr revIDLastSave="0" documentId="13_ncr:1_{0FAEBA08-91BF-4175-ACD2-37148A022930}" xr6:coauthVersionLast="47" xr6:coauthVersionMax="47" xr10:uidLastSave="{00000000-0000-0000-0000-000000000000}"/>
  <bookViews>
    <workbookView xWindow="-26580" yWindow="5640" windowWidth="12615" windowHeight="14940" xr2:uid="{6494C865-E0BA-4F92-9EAE-94215BE3408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91" i="1"/>
  <c r="C46" i="1"/>
  <c r="C6" i="1"/>
  <c r="C5" i="2" s="1"/>
  <c r="D5" i="2" s="1"/>
  <c r="D9" i="2"/>
  <c r="C6" i="2"/>
  <c r="D6" i="2" s="1"/>
  <c r="C7" i="2"/>
  <c r="D7" i="2" s="1"/>
  <c r="C8" i="2"/>
  <c r="D8" i="2" s="1"/>
  <c r="C4" i="2"/>
  <c r="D4" i="2" s="1"/>
  <c r="C50" i="1" l="1"/>
  <c r="C64" i="1" s="1"/>
  <c r="C58" i="1"/>
  <c r="C10" i="2"/>
  <c r="D10" i="2" s="1"/>
  <c r="C81" i="1" l="1"/>
  <c r="C28" i="2" s="1"/>
  <c r="D64" i="1" l="1"/>
  <c r="C65" i="1"/>
  <c r="C14" i="2" s="1"/>
  <c r="D14" i="2" s="1"/>
  <c r="C13" i="2"/>
  <c r="D13" i="2" s="1"/>
  <c r="C67" i="1"/>
  <c r="C16" i="2" s="1"/>
  <c r="D16" i="2" s="1"/>
  <c r="C66" i="1"/>
  <c r="C15" i="2" s="1"/>
  <c r="D15" i="2" s="1"/>
  <c r="C13" i="1"/>
  <c r="C68" i="1" l="1"/>
  <c r="D68" i="1" l="1"/>
  <c r="C17" i="2"/>
  <c r="C83" i="1"/>
  <c r="C85" i="1" s="1"/>
  <c r="C30" i="2" l="1"/>
  <c r="D17" i="2"/>
</calcChain>
</file>

<file path=xl/sharedStrings.xml><?xml version="1.0" encoding="utf-8"?>
<sst xmlns="http://schemas.openxmlformats.org/spreadsheetml/2006/main" count="130" uniqueCount="84">
  <si>
    <t>HARD COSTS:</t>
  </si>
  <si>
    <t>DESIGN/BUILD GMP</t>
  </si>
  <si>
    <t>SOFT COSTS:</t>
  </si>
  <si>
    <t>3RD PARTY CONSULTANTS - SOIL, CONCRETE, STEEL, FAÇADE ETC</t>
  </si>
  <si>
    <t>LEGAL</t>
  </si>
  <si>
    <t>AUDIO/VISUAL</t>
  </si>
  <si>
    <t>BUILDER'S RISK INSURANCE</t>
  </si>
  <si>
    <t>FF&amp;E</t>
  </si>
  <si>
    <t>OWNER'S REP</t>
  </si>
  <si>
    <t>CIVIL/SITE ENGINEER</t>
  </si>
  <si>
    <t>SOFT COST CONTINGENCY</t>
  </si>
  <si>
    <t>WILKINS UPDATES TO MEET CODE &amp; REFRESH BUILDING</t>
  </si>
  <si>
    <t>Repair/remove rotted trim board and cover with metal around building</t>
  </si>
  <si>
    <t>Exterior shed on the backside of MPR, siding repairs (snow blower, gas, ladders, etc. stored inside) </t>
  </si>
  <si>
    <t>Windows fair condition but replacement of weights and springs 30%</t>
  </si>
  <si>
    <t>Additional paving repairs</t>
  </si>
  <si>
    <t>ADA compliant bathrooms and access</t>
  </si>
  <si>
    <t>Replace kitchen and boiler room water heater</t>
  </si>
  <si>
    <t>Kitchen dishwasher system (Krystal may be replacing this already this summer)</t>
  </si>
  <si>
    <t>Exterior</t>
  </si>
  <si>
    <t>Mechanical improvements Misc.</t>
  </si>
  <si>
    <t>Plumbing</t>
  </si>
  <si>
    <t>Mech/Electrical</t>
  </si>
  <si>
    <t>Fire Protection</t>
  </si>
  <si>
    <t>Misc.</t>
  </si>
  <si>
    <t>Subtotal:</t>
  </si>
  <si>
    <t>Total:</t>
  </si>
  <si>
    <t>Soft Costs Total:</t>
  </si>
  <si>
    <t>TOTAL COSTS PHASE #1 with Wilkins Code &amp; Refresh Work:</t>
  </si>
  <si>
    <t>Repaint Corridors &amp; New Partitioned Areas</t>
  </si>
  <si>
    <t>OWNER'S CONTINGENCY - 10%</t>
  </si>
  <si>
    <t>https://elaraeng.com/nfpa-driven-sprinkler-system-antifreeze-replacement-required-september-30-2022/</t>
  </si>
  <si>
    <t>SITE SECURITY &amp; CONSULTING FOR PROJECT</t>
  </si>
  <si>
    <t>Cubbies &amp; Coat Hangers to organize kid's belongings &amp; Misc Finish Carpentry Work to Enhance Spaces</t>
  </si>
  <si>
    <r>
      <t xml:space="preserve">Exterior caulking (expansion joints, windows, etc.) - </t>
    </r>
    <r>
      <rPr>
        <b/>
        <sz val="11"/>
        <color theme="1"/>
        <rFont val="Aptos Narrow"/>
        <family val="2"/>
        <scheme val="minor"/>
      </rPr>
      <t>Under Aaron's Management!!!</t>
    </r>
  </si>
  <si>
    <t>Asbestos abatement as shown to be existing under new VCT throughout the building. As mentioned we are meeting the AHERA requirements with recurring inspections. Off the cuff # from reputable contractor I've used based on emailed plans</t>
  </si>
  <si>
    <t>Replace all floor tiles with new VCT after abatement is complete 55,000 * $6 (or concrete polish)</t>
  </si>
  <si>
    <t>MOVE ONE 4TH GRADE PORTABLE FOR CONSTRUCTION PURPOSES</t>
  </si>
  <si>
    <t>Remove the Federal Pacific panels. We need to look at the service as well and confirm if FP but I don't believe the service gear had the same issue as their panels ASSUME 2 PANELS AT $10K EACH</t>
  </si>
  <si>
    <t>SUMMER 2026</t>
  </si>
  <si>
    <t>SUMMER 2027</t>
  </si>
  <si>
    <t>WILKINS DEVELOPMENT BUDGET</t>
  </si>
  <si>
    <t>SUBTOTAL</t>
  </si>
  <si>
    <t>TOTAL:</t>
  </si>
  <si>
    <t>$/SF</t>
  </si>
  <si>
    <t>DESIGN/BUILD GMP - NEW BUILD</t>
  </si>
  <si>
    <t>Replace Rooftop Units to Include Cooling Coil</t>
  </si>
  <si>
    <t>Inspect and clean all ductwork runs</t>
  </si>
  <si>
    <t>Run new ductwork to partitioned spaces</t>
  </si>
  <si>
    <t>New Electrical wiring allowance 55000*10</t>
  </si>
  <si>
    <t>New Plumbing Allowance 200000</t>
  </si>
  <si>
    <t>New fire taped 5/8" sheetrock ceilings 45000*5</t>
  </si>
  <si>
    <t>GC Overhead &amp; Profit - 15%</t>
  </si>
  <si>
    <t>Architectural Fee - 10%</t>
  </si>
  <si>
    <t>New Fire Alarm Control Panel &amp; Devices</t>
  </si>
  <si>
    <t>Misc Tie-in to Addition</t>
  </si>
  <si>
    <t>Replace Existing Roofs on Building - assume 70,000 sf * $11/sf</t>
  </si>
  <si>
    <t>MOVE  4TH GRADE PORTABLES FOR CONSTRUCTION PURPOSES</t>
  </si>
  <si>
    <t>TOTAL CONTINGENCIES INCLUDED WITHIN BUDGET:</t>
  </si>
  <si>
    <t>TOTAL BOND:</t>
  </si>
  <si>
    <t>TOTAL COSTS RENOVATE AND EXPAND:</t>
  </si>
  <si>
    <t>CONTINGENCY BETWEEN BOND AMOUNT AND FORECASTED TOTAL COST:</t>
  </si>
  <si>
    <t>Misc. Additional Work</t>
  </si>
  <si>
    <t>Contingency - 15%</t>
  </si>
  <si>
    <t>Yellow - new work not included in Original Plan</t>
  </si>
  <si>
    <t>WILKINS UPDATES TO MEET CODE &amp; REFRESH BUILDING - ORIGINAL SCOPE</t>
  </si>
  <si>
    <t>15 YEAR LOOK AHEAD SCOPE ABOVE ORIGINAL $19.3M PLAN PER FACILITY MANAGER</t>
  </si>
  <si>
    <t>SUBTOTAL ORIGINAL SCOPE</t>
  </si>
  <si>
    <t>OWNER'S CONTINGENCY ON NEW CONSTRUCTION - 5%</t>
  </si>
  <si>
    <t>BUILDER'S RISK INSURANCE (Included in Design Build GMP)</t>
  </si>
  <si>
    <r>
      <t xml:space="preserve">Glycol in the sprinkler system. I am working on this to add an NFPA rated solution. Here's what I see below, $4200 for 55 gallon drum: </t>
    </r>
    <r>
      <rPr>
        <b/>
        <sz val="11"/>
        <color theme="1"/>
        <rFont val="Aptos Narrow"/>
        <family val="2"/>
        <scheme val="minor"/>
      </rPr>
      <t>PER ROGER PRESTON NOT NEEDED NOW COVERED IN OPERATIONS BUDGET</t>
    </r>
  </si>
  <si>
    <t>SUMMER 2027 TO SPRING 2028'</t>
  </si>
  <si>
    <t>GENERATOR</t>
  </si>
  <si>
    <t>SOLAR - IF COST/BENEFIT ANALYSIS CONFIRMS</t>
  </si>
  <si>
    <t>Replace light fixtures in classroom ceilings (MAY BE REDUCED FROM EVERSOURCE REBATE)</t>
  </si>
  <si>
    <t>Replace sprinkler piping allowance 55000*10 (MAY ONLY NEED NEW HEADS)</t>
  </si>
  <si>
    <t>Allowance to partition off former classrooms into interventionist rooms, case rooms etc per Principal's direction Summer 2027 after addition is complete (MAY BE REDUCED BASED ON PROPOSED LAYOUTS)</t>
  </si>
  <si>
    <t>Re-build new front office area adjacent to entrance doors, including principal, asst principal &amp; admin. (SHOULD BE ABLE TO INCLUDED IN $450K # BELOW)</t>
  </si>
  <si>
    <t>Replace all ACT ceiling tiles 55,000 * $6 (SOME OF THIS COST COULD BE INCLUDED IN $450K COST BELOW)</t>
  </si>
  <si>
    <t>GOAL WILL BE FOR AS MUCH WORK AS POSSIBLE TO BE MANAGED BY SAU DISTRICT PERSONNEL TO REDUCE GC/ARCH MARKUP</t>
  </si>
  <si>
    <t>TOTAL % CONTINGENCY FOR PROJECT:</t>
  </si>
  <si>
    <t>New Building Management System (MAY BE REDUCED WITH EVERSOURCE REBATE)</t>
  </si>
  <si>
    <t>New insulation above ceilings (MAY BE REDUCED WITH EVERSOURCE REBATE)</t>
  </si>
  <si>
    <t>Move Classroom materials to new Addition (SHOULD BE LESS - MAY BE PARTIALLY COVERED IN OPERATIONS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</si>
</sst>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8" fontId="1" fillId="0" borderId="0" xfId="0" applyNumberFormat="1" applyFont="1"/>
    <xf numFmtId="6" fontId="1" fillId="0" borderId="0" xfId="0" applyNumberFormat="1" applyFont="1"/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quotePrefix="1" applyFont="1"/>
    <xf numFmtId="8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199257</xdr:colOff>
      <xdr:row>29</xdr:row>
      <xdr:rowOff>114300</xdr:rowOff>
    </xdr:from>
    <xdr:to>
      <xdr:col>1</xdr:col>
      <xdr:colOff>2533650</xdr:colOff>
      <xdr:row>29</xdr:row>
      <xdr:rowOff>1315398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5C567-6A40-14ED-9C13-2E99D40D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82" y="7762875"/>
          <a:ext cx="2334393" cy="1201098"/>
        </a:xfrm>
        <a:prstGeom prst="rect">
          <a:avLst/>
        </a:prstGeom>
      </xdr:spPr>
    </xdr:pic>
    <xdr:clientData/>
  </xdr:twoCellAnchor>
  <xdr:twoCellAnchor editAs="oneCell">
    <xdr:from>
      <xdr:col>1</xdr:col>
      <xdr:colOff>218249</xdr:colOff>
      <xdr:row>34</xdr:row>
      <xdr:rowOff>9524</xdr:rowOff>
    </xdr:from>
    <xdr:to>
      <xdr:col>1</xdr:col>
      <xdr:colOff>2238375</xdr:colOff>
      <xdr:row>35</xdr:row>
      <xdr:rowOff>523874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CDCA3C-246B-6898-46CD-6B1A1BBD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474" y="9363074"/>
          <a:ext cx="2020126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42EF-0B41-4E60-A4B6-81442283BBE0}">
  <dimension ref="A2:F91"/>
  <sheetViews>
    <sheetView tabSelected="1" topLeftCell="A48" zoomScale="83" zoomScaleNormal="83" workbookViewId="0">
      <selection activeCell="B42" sqref="B42"/>
    </sheetView>
  </sheetViews>
  <sheetFormatPr defaultRowHeight="14.25" x14ac:dyDescent="0.45"/>
  <cols>
    <col min="1" max="1" width="3.86328125" customWidth="1"/>
    <col min="2" max="2" width="57.265625" style="2" customWidth="1"/>
    <col min="3" max="3" width="15.3984375" style="1" customWidth="1"/>
    <col min="4" max="4" width="10.86328125" customWidth="1"/>
  </cols>
  <sheetData>
    <row r="2" spans="1:5" x14ac:dyDescent="0.45">
      <c r="B2" s="15" t="s">
        <v>41</v>
      </c>
      <c r="C2" s="15"/>
      <c r="D2" s="15"/>
      <c r="E2" s="15"/>
    </row>
    <row r="4" spans="1:5" x14ac:dyDescent="0.45">
      <c r="A4" s="4" t="s">
        <v>0</v>
      </c>
      <c r="B4" s="3"/>
    </row>
    <row r="5" spans="1:5" x14ac:dyDescent="0.45">
      <c r="B5" s="2" t="s">
        <v>1</v>
      </c>
      <c r="C5" s="1">
        <v>22901191.260000002</v>
      </c>
    </row>
    <row r="6" spans="1:5" x14ac:dyDescent="0.45">
      <c r="B6" s="2" t="s">
        <v>68</v>
      </c>
      <c r="C6" s="1">
        <f>C5*0.05</f>
        <v>1145059.5630000001</v>
      </c>
    </row>
    <row r="7" spans="1:5" x14ac:dyDescent="0.45">
      <c r="B7" s="2" t="s">
        <v>72</v>
      </c>
      <c r="C7" s="1">
        <v>200000</v>
      </c>
    </row>
    <row r="8" spans="1:5" x14ac:dyDescent="0.45">
      <c r="B8" s="2" t="s">
        <v>73</v>
      </c>
      <c r="C8" s="1">
        <v>200000</v>
      </c>
    </row>
    <row r="9" spans="1:5" x14ac:dyDescent="0.45">
      <c r="B9" s="2" t="s">
        <v>57</v>
      </c>
      <c r="C9" s="1">
        <v>50000</v>
      </c>
    </row>
    <row r="10" spans="1:5" x14ac:dyDescent="0.45">
      <c r="B10" s="2" t="s">
        <v>5</v>
      </c>
      <c r="C10" s="1">
        <v>100000</v>
      </c>
    </row>
    <row r="11" spans="1:5" x14ac:dyDescent="0.45">
      <c r="B11" s="2" t="s">
        <v>32</v>
      </c>
      <c r="C11" s="1">
        <v>100000</v>
      </c>
    </row>
    <row r="13" spans="1:5" x14ac:dyDescent="0.45">
      <c r="B13" s="5" t="s">
        <v>26</v>
      </c>
      <c r="C13" s="6">
        <f>SUM(C5:C12)</f>
        <v>24696250.823000003</v>
      </c>
    </row>
    <row r="15" spans="1:5" x14ac:dyDescent="0.45">
      <c r="B15" s="16" t="s">
        <v>65</v>
      </c>
      <c r="C15" s="17"/>
    </row>
    <row r="16" spans="1:5" x14ac:dyDescent="0.45">
      <c r="A16" s="4" t="s">
        <v>19</v>
      </c>
      <c r="B16" s="3"/>
      <c r="C16" s="4"/>
    </row>
    <row r="17" spans="1:4" x14ac:dyDescent="0.45">
      <c r="B17" s="2" t="s">
        <v>12</v>
      </c>
      <c r="C17" s="1">
        <v>75000</v>
      </c>
      <c r="D17" s="4" t="s">
        <v>39</v>
      </c>
    </row>
    <row r="18" spans="1:4" ht="28.5" x14ac:dyDescent="0.45">
      <c r="B18" s="2" t="s">
        <v>13</v>
      </c>
      <c r="C18" s="1">
        <v>10000</v>
      </c>
      <c r="D18" s="4" t="s">
        <v>39</v>
      </c>
    </row>
    <row r="19" spans="1:4" ht="28.5" x14ac:dyDescent="0.45">
      <c r="B19" s="2" t="s">
        <v>34</v>
      </c>
      <c r="C19" s="1">
        <v>75000</v>
      </c>
      <c r="D19" s="4" t="s">
        <v>39</v>
      </c>
    </row>
    <row r="20" spans="1:4" ht="20.25" customHeight="1" x14ac:dyDescent="0.45">
      <c r="B20" s="2" t="s">
        <v>14</v>
      </c>
      <c r="C20" s="1">
        <v>30000</v>
      </c>
      <c r="D20" s="4" t="s">
        <v>39</v>
      </c>
    </row>
    <row r="21" spans="1:4" x14ac:dyDescent="0.45">
      <c r="B21" s="2" t="s">
        <v>15</v>
      </c>
      <c r="C21" s="1">
        <v>30000</v>
      </c>
      <c r="D21" s="4" t="s">
        <v>39</v>
      </c>
    </row>
    <row r="22" spans="1:4" ht="15" customHeight="1" x14ac:dyDescent="0.45">
      <c r="A22" s="4" t="s">
        <v>22</v>
      </c>
      <c r="D22" s="4"/>
    </row>
    <row r="23" spans="1:4" ht="45.75" customHeight="1" x14ac:dyDescent="0.45">
      <c r="B23" s="2" t="s">
        <v>38</v>
      </c>
      <c r="C23" s="1">
        <v>20000</v>
      </c>
      <c r="D23" s="4" t="s">
        <v>39</v>
      </c>
    </row>
    <row r="24" spans="1:4" x14ac:dyDescent="0.45">
      <c r="B24" s="2" t="s">
        <v>20</v>
      </c>
      <c r="C24" s="1">
        <v>20000</v>
      </c>
      <c r="D24" s="4" t="s">
        <v>39</v>
      </c>
    </row>
    <row r="25" spans="1:4" x14ac:dyDescent="0.45">
      <c r="A25" s="4" t="s">
        <v>21</v>
      </c>
      <c r="D25" s="4"/>
    </row>
    <row r="26" spans="1:4" ht="21" customHeight="1" x14ac:dyDescent="0.45">
      <c r="B26" s="2" t="s">
        <v>17</v>
      </c>
      <c r="C26" s="1">
        <v>5000</v>
      </c>
      <c r="D26" s="4" t="s">
        <v>39</v>
      </c>
    </row>
    <row r="27" spans="1:4" ht="28.5" x14ac:dyDescent="0.45">
      <c r="B27" s="2" t="s">
        <v>18</v>
      </c>
      <c r="C27" s="1">
        <v>5000</v>
      </c>
      <c r="D27" s="4" t="s">
        <v>39</v>
      </c>
    </row>
    <row r="28" spans="1:4" x14ac:dyDescent="0.45">
      <c r="A28" s="4" t="s">
        <v>23</v>
      </c>
      <c r="D28" s="4"/>
    </row>
    <row r="29" spans="1:4" ht="51.75" customHeight="1" x14ac:dyDescent="0.45">
      <c r="B29" s="13" t="s">
        <v>70</v>
      </c>
      <c r="C29" s="1">
        <v>0</v>
      </c>
      <c r="D29" s="4" t="s">
        <v>39</v>
      </c>
    </row>
    <row r="30" spans="1:4" ht="114" customHeight="1" x14ac:dyDescent="0.45">
      <c r="D30" s="4"/>
    </row>
    <row r="31" spans="1:4" ht="30.75" customHeight="1" x14ac:dyDescent="0.45">
      <c r="B31" s="2" t="s">
        <v>31</v>
      </c>
      <c r="D31" s="4"/>
    </row>
    <row r="32" spans="1:4" ht="30.75" customHeight="1" x14ac:dyDescent="0.45">
      <c r="D32" s="4"/>
    </row>
    <row r="33" spans="1:5" x14ac:dyDescent="0.45">
      <c r="A33" s="4" t="s">
        <v>24</v>
      </c>
      <c r="D33" s="4"/>
    </row>
    <row r="34" spans="1:5" ht="64.5" customHeight="1" x14ac:dyDescent="0.45">
      <c r="B34" s="2" t="s">
        <v>35</v>
      </c>
      <c r="C34" s="1">
        <v>275000</v>
      </c>
      <c r="D34" s="4" t="s">
        <v>40</v>
      </c>
    </row>
    <row r="35" spans="1:5" ht="45.75" customHeight="1" x14ac:dyDescent="0.45">
      <c r="D35" s="4"/>
    </row>
    <row r="36" spans="1:5" ht="45.75" customHeight="1" x14ac:dyDescent="0.45">
      <c r="D36" s="4"/>
    </row>
    <row r="37" spans="1:5" ht="36" customHeight="1" x14ac:dyDescent="0.45">
      <c r="B37" s="2" t="s">
        <v>36</v>
      </c>
      <c r="C37" s="1">
        <v>330000</v>
      </c>
      <c r="D37" s="11" t="s">
        <v>71</v>
      </c>
    </row>
    <row r="38" spans="1:5" ht="34.5" customHeight="1" x14ac:dyDescent="0.45">
      <c r="B38" s="2" t="s">
        <v>78</v>
      </c>
      <c r="C38" s="1">
        <v>330000</v>
      </c>
      <c r="D38" s="11" t="s">
        <v>71</v>
      </c>
    </row>
    <row r="39" spans="1:5" ht="48" customHeight="1" x14ac:dyDescent="0.45">
      <c r="B39" s="2" t="s">
        <v>77</v>
      </c>
      <c r="C39" s="1">
        <v>100000</v>
      </c>
      <c r="D39" s="11" t="s">
        <v>71</v>
      </c>
    </row>
    <row r="40" spans="1:5" ht="34.5" customHeight="1" x14ac:dyDescent="0.45">
      <c r="B40" s="2" t="s">
        <v>74</v>
      </c>
      <c r="C40" s="1">
        <v>300000</v>
      </c>
      <c r="D40" s="11" t="s">
        <v>71</v>
      </c>
    </row>
    <row r="41" spans="1:5" ht="36" customHeight="1" x14ac:dyDescent="0.45">
      <c r="B41" s="2" t="s">
        <v>33</v>
      </c>
      <c r="C41" s="1">
        <v>100000</v>
      </c>
      <c r="D41" s="11" t="s">
        <v>71</v>
      </c>
    </row>
    <row r="42" spans="1:5" ht="18.75" customHeight="1" x14ac:dyDescent="0.45">
      <c r="B42" s="2" t="s">
        <v>29</v>
      </c>
      <c r="C42" s="1">
        <v>250000</v>
      </c>
      <c r="D42" s="11" t="s">
        <v>71</v>
      </c>
    </row>
    <row r="43" spans="1:5" ht="32.25" customHeight="1" x14ac:dyDescent="0.45">
      <c r="B43" s="2" t="s">
        <v>83</v>
      </c>
      <c r="C43" s="1">
        <v>100000</v>
      </c>
      <c r="D43" s="11" t="s">
        <v>71</v>
      </c>
    </row>
    <row r="44" spans="1:5" ht="21" customHeight="1" x14ac:dyDescent="0.45">
      <c r="B44" s="2" t="s">
        <v>16</v>
      </c>
      <c r="C44" s="1">
        <v>300000</v>
      </c>
      <c r="D44" s="11" t="s">
        <v>71</v>
      </c>
    </row>
    <row r="45" spans="1:5" x14ac:dyDescent="0.45">
      <c r="D45" s="4"/>
    </row>
    <row r="46" spans="1:5" x14ac:dyDescent="0.45">
      <c r="B46" s="2" t="s">
        <v>67</v>
      </c>
      <c r="C46" s="6">
        <f>SUM(C17:C45)</f>
        <v>2355000</v>
      </c>
      <c r="D46" s="4"/>
    </row>
    <row r="47" spans="1:5" x14ac:dyDescent="0.45">
      <c r="D47" s="4"/>
    </row>
    <row r="48" spans="1:5" ht="30.75" customHeight="1" x14ac:dyDescent="0.55000000000000004">
      <c r="A48" s="19" t="s">
        <v>66</v>
      </c>
      <c r="B48" s="19"/>
      <c r="C48" s="20"/>
      <c r="D48" s="20"/>
      <c r="E48" s="20"/>
    </row>
    <row r="49" spans="2:4" ht="50.25" customHeight="1" x14ac:dyDescent="0.45">
      <c r="B49" s="13" t="s">
        <v>76</v>
      </c>
      <c r="C49" s="12">
        <v>450000</v>
      </c>
      <c r="D49" s="11" t="s">
        <v>71</v>
      </c>
    </row>
    <row r="50" spans="2:4" x14ac:dyDescent="0.45">
      <c r="B50" s="13" t="s">
        <v>56</v>
      </c>
      <c r="C50" s="12">
        <f>70000*11</f>
        <v>770000</v>
      </c>
      <c r="D50" s="11" t="s">
        <v>71</v>
      </c>
    </row>
    <row r="51" spans="2:4" x14ac:dyDescent="0.45">
      <c r="B51" s="13" t="s">
        <v>46</v>
      </c>
      <c r="C51" s="12">
        <v>250000</v>
      </c>
      <c r="D51" s="11" t="s">
        <v>71</v>
      </c>
    </row>
    <row r="52" spans="2:4" x14ac:dyDescent="0.45">
      <c r="B52" s="13" t="s">
        <v>47</v>
      </c>
      <c r="C52" s="12">
        <v>100000</v>
      </c>
      <c r="D52" s="11" t="s">
        <v>71</v>
      </c>
    </row>
    <row r="53" spans="2:4" x14ac:dyDescent="0.45">
      <c r="B53" s="13" t="s">
        <v>48</v>
      </c>
      <c r="C53" s="12">
        <v>100000</v>
      </c>
      <c r="D53" s="11" t="s">
        <v>71</v>
      </c>
    </row>
    <row r="54" spans="2:4" x14ac:dyDescent="0.45">
      <c r="B54" s="13" t="s">
        <v>49</v>
      </c>
      <c r="C54" s="12">
        <v>550000</v>
      </c>
      <c r="D54" s="11" t="s">
        <v>71</v>
      </c>
    </row>
    <row r="55" spans="2:4" x14ac:dyDescent="0.45">
      <c r="B55" s="13" t="s">
        <v>50</v>
      </c>
      <c r="C55" s="12">
        <v>200000</v>
      </c>
      <c r="D55" s="11" t="s">
        <v>71</v>
      </c>
    </row>
    <row r="56" spans="2:4" ht="28.5" x14ac:dyDescent="0.45">
      <c r="B56" s="13" t="s">
        <v>75</v>
      </c>
      <c r="C56" s="12">
        <v>550000</v>
      </c>
      <c r="D56" s="11" t="s">
        <v>71</v>
      </c>
    </row>
    <row r="57" spans="2:4" ht="28.5" x14ac:dyDescent="0.45">
      <c r="B57" s="13" t="s">
        <v>82</v>
      </c>
      <c r="C57" s="12">
        <v>250000</v>
      </c>
      <c r="D57" s="11" t="s">
        <v>71</v>
      </c>
    </row>
    <row r="58" spans="2:4" x14ac:dyDescent="0.45">
      <c r="B58" s="13" t="s">
        <v>51</v>
      </c>
      <c r="C58" s="12">
        <f>45000*5</f>
        <v>225000</v>
      </c>
      <c r="D58" s="11" t="s">
        <v>71</v>
      </c>
    </row>
    <row r="59" spans="2:4" ht="28.5" x14ac:dyDescent="0.45">
      <c r="B59" s="13" t="s">
        <v>81</v>
      </c>
      <c r="C59" s="12">
        <v>150000</v>
      </c>
      <c r="D59" s="11" t="s">
        <v>71</v>
      </c>
    </row>
    <row r="60" spans="2:4" x14ac:dyDescent="0.45">
      <c r="B60" s="13" t="s">
        <v>54</v>
      </c>
      <c r="C60" s="12">
        <v>250000</v>
      </c>
      <c r="D60" s="11" t="s">
        <v>71</v>
      </c>
    </row>
    <row r="61" spans="2:4" x14ac:dyDescent="0.45">
      <c r="B61" s="13" t="s">
        <v>55</v>
      </c>
      <c r="C61" s="12">
        <v>100000</v>
      </c>
      <c r="D61" s="11" t="s">
        <v>71</v>
      </c>
    </row>
    <row r="62" spans="2:4" x14ac:dyDescent="0.45">
      <c r="B62" s="13" t="s">
        <v>62</v>
      </c>
      <c r="C62" s="12">
        <v>250000</v>
      </c>
      <c r="D62" s="11" t="s">
        <v>71</v>
      </c>
    </row>
    <row r="63" spans="2:4" ht="15" customHeight="1" x14ac:dyDescent="0.45">
      <c r="B63" s="14" t="s">
        <v>64</v>
      </c>
    </row>
    <row r="64" spans="2:4" ht="15" customHeight="1" x14ac:dyDescent="0.45">
      <c r="B64" s="5" t="s">
        <v>25</v>
      </c>
      <c r="C64" s="6">
        <f>SUM(C49:C63)+C46</f>
        <v>6550000</v>
      </c>
      <c r="D64" s="1">
        <f>C64/50729</f>
        <v>129.11746732638136</v>
      </c>
    </row>
    <row r="65" spans="1:6" ht="15" customHeight="1" x14ac:dyDescent="0.45">
      <c r="B65" s="5" t="s">
        <v>63</v>
      </c>
      <c r="C65" s="7">
        <f>C64*0.15</f>
        <v>982500</v>
      </c>
    </row>
    <row r="66" spans="1:6" ht="71.25" customHeight="1" x14ac:dyDescent="0.45">
      <c r="B66" s="5" t="s">
        <v>52</v>
      </c>
      <c r="C66" s="7">
        <f>C64*0.15</f>
        <v>982500</v>
      </c>
      <c r="D66" s="16" t="s">
        <v>79</v>
      </c>
      <c r="E66" s="16"/>
      <c r="F66" s="16"/>
    </row>
    <row r="67" spans="1:6" ht="15" customHeight="1" x14ac:dyDescent="0.45">
      <c r="B67" s="5" t="s">
        <v>53</v>
      </c>
      <c r="C67" s="7">
        <f>C64*0.1</f>
        <v>655000</v>
      </c>
    </row>
    <row r="68" spans="1:6" x14ac:dyDescent="0.45">
      <c r="B68" s="5" t="s">
        <v>26</v>
      </c>
      <c r="C68" s="7">
        <f>SUM(C64:C67)</f>
        <v>9170000</v>
      </c>
      <c r="D68" s="1">
        <f>C68/50729</f>
        <v>180.7644542569339</v>
      </c>
    </row>
    <row r="72" spans="1:6" x14ac:dyDescent="0.45">
      <c r="A72" s="4" t="s">
        <v>2</v>
      </c>
      <c r="B72" s="3"/>
    </row>
    <row r="73" spans="1:6" x14ac:dyDescent="0.45">
      <c r="B73" s="2" t="s">
        <v>8</v>
      </c>
      <c r="C73" s="1">
        <v>350000</v>
      </c>
    </row>
    <row r="74" spans="1:6" x14ac:dyDescent="0.45">
      <c r="B74" s="2" t="s">
        <v>9</v>
      </c>
      <c r="C74" s="1">
        <v>125000</v>
      </c>
    </row>
    <row r="75" spans="1:6" ht="23.25" customHeight="1" x14ac:dyDescent="0.45">
      <c r="B75" s="2" t="s">
        <v>3</v>
      </c>
      <c r="C75" s="1">
        <v>125000</v>
      </c>
    </row>
    <row r="76" spans="1:6" x14ac:dyDescent="0.45">
      <c r="B76" s="2" t="s">
        <v>4</v>
      </c>
      <c r="C76" s="1">
        <v>150000</v>
      </c>
    </row>
    <row r="77" spans="1:6" x14ac:dyDescent="0.45">
      <c r="B77" s="2" t="s">
        <v>69</v>
      </c>
      <c r="C77" s="1">
        <v>0</v>
      </c>
    </row>
    <row r="78" spans="1:6" x14ac:dyDescent="0.45">
      <c r="B78" s="2" t="s">
        <v>10</v>
      </c>
      <c r="C78" s="1">
        <v>300000</v>
      </c>
    </row>
    <row r="79" spans="1:6" x14ac:dyDescent="0.45">
      <c r="B79" s="2" t="s">
        <v>7</v>
      </c>
      <c r="C79" s="1">
        <v>575000</v>
      </c>
    </row>
    <row r="81" spans="1:3" x14ac:dyDescent="0.45">
      <c r="B81" s="5" t="s">
        <v>27</v>
      </c>
      <c r="C81" s="6">
        <f>SUM(C73:C80)</f>
        <v>1625000</v>
      </c>
    </row>
    <row r="83" spans="1:3" ht="33.75" customHeight="1" x14ac:dyDescent="0.45">
      <c r="A83" s="18" t="s">
        <v>60</v>
      </c>
      <c r="B83" s="18"/>
      <c r="C83" s="7">
        <f>C81+C68+C13</f>
        <v>35491250.822999999</v>
      </c>
    </row>
    <row r="85" spans="1:3" ht="28.5" x14ac:dyDescent="0.45">
      <c r="B85" s="2" t="s">
        <v>61</v>
      </c>
      <c r="C85" s="1">
        <f>C87-C83</f>
        <v>1508749.1770000011</v>
      </c>
    </row>
    <row r="87" spans="1:3" x14ac:dyDescent="0.45">
      <c r="B87" s="3" t="s">
        <v>59</v>
      </c>
      <c r="C87" s="6">
        <v>37000000</v>
      </c>
    </row>
    <row r="90" spans="1:3" x14ac:dyDescent="0.45">
      <c r="B90" s="3" t="s">
        <v>58</v>
      </c>
      <c r="C90" s="6">
        <f>C78+C65+C6+864632.97+C85</f>
        <v>4800941.7100000009</v>
      </c>
    </row>
    <row r="91" spans="1:3" x14ac:dyDescent="0.45">
      <c r="B91" s="3" t="s">
        <v>80</v>
      </c>
      <c r="C91" s="21">
        <f>C90/C83</f>
        <v>0.13527113298832413</v>
      </c>
    </row>
  </sheetData>
  <mergeCells count="5">
    <mergeCell ref="B2:E2"/>
    <mergeCell ref="B15:C15"/>
    <mergeCell ref="A83:B83"/>
    <mergeCell ref="A48:E48"/>
    <mergeCell ref="D66:F66"/>
  </mergeCells>
  <phoneticPr fontId="2" type="noConversion"/>
  <pageMargins left="0.2" right="0.2" top="0.25" bottom="0.2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FB0A-749C-4EC6-A316-0352C1064035}">
  <dimension ref="A3:D30"/>
  <sheetViews>
    <sheetView workbookViewId="0">
      <selection activeCell="E29" sqref="E29"/>
    </sheetView>
  </sheetViews>
  <sheetFormatPr defaultRowHeight="14.25" x14ac:dyDescent="0.45"/>
  <cols>
    <col min="1" max="1" width="12.59765625" customWidth="1"/>
    <col min="2" max="2" width="29" customWidth="1"/>
    <col min="3" max="3" width="19" customWidth="1"/>
  </cols>
  <sheetData>
    <row r="3" spans="1:4" x14ac:dyDescent="0.45">
      <c r="A3" s="4" t="s">
        <v>0</v>
      </c>
      <c r="B3" s="3"/>
      <c r="C3" s="10">
        <v>47500</v>
      </c>
      <c r="D3" s="9" t="s">
        <v>44</v>
      </c>
    </row>
    <row r="4" spans="1:4" x14ac:dyDescent="0.45">
      <c r="B4" s="2" t="s">
        <v>45</v>
      </c>
      <c r="C4" s="1">
        <f>Sheet1!C5</f>
        <v>22901191.260000002</v>
      </c>
      <c r="D4" s="1">
        <f>C4/$C$3</f>
        <v>482.13034231578951</v>
      </c>
    </row>
    <row r="5" spans="1:4" ht="27" customHeight="1" x14ac:dyDescent="0.45">
      <c r="B5" s="2" t="s">
        <v>30</v>
      </c>
      <c r="C5" s="1">
        <f>Sheet1!C6</f>
        <v>1145059.5630000001</v>
      </c>
      <c r="D5" s="1">
        <f t="shared" ref="D5:D10" si="0">C5/$C$3</f>
        <v>24.106517115789476</v>
      </c>
    </row>
    <row r="6" spans="1:4" ht="43.5" customHeight="1" x14ac:dyDescent="0.45">
      <c r="B6" s="2" t="s">
        <v>37</v>
      </c>
      <c r="C6" s="1">
        <f>Sheet1!C9</f>
        <v>50000</v>
      </c>
      <c r="D6" s="1">
        <f t="shared" si="0"/>
        <v>1.0526315789473684</v>
      </c>
    </row>
    <row r="7" spans="1:4" ht="19.5" customHeight="1" x14ac:dyDescent="0.45">
      <c r="B7" s="2" t="s">
        <v>5</v>
      </c>
      <c r="C7" s="1">
        <f>Sheet1!C10</f>
        <v>100000</v>
      </c>
      <c r="D7" s="1">
        <f t="shared" si="0"/>
        <v>2.1052631578947367</v>
      </c>
    </row>
    <row r="8" spans="1:4" ht="31.5" customHeight="1" x14ac:dyDescent="0.45">
      <c r="B8" s="2" t="s">
        <v>32</v>
      </c>
      <c r="C8" s="1">
        <f>Sheet1!C11</f>
        <v>100000</v>
      </c>
      <c r="D8" s="1">
        <f t="shared" si="0"/>
        <v>2.1052631578947367</v>
      </c>
    </row>
    <row r="9" spans="1:4" x14ac:dyDescent="0.45">
      <c r="B9" s="2"/>
      <c r="C9" s="1"/>
      <c r="D9" s="1">
        <f t="shared" si="0"/>
        <v>0</v>
      </c>
    </row>
    <row r="10" spans="1:4" x14ac:dyDescent="0.45">
      <c r="B10" s="5" t="s">
        <v>26</v>
      </c>
      <c r="C10" s="6">
        <f>SUM(C4:C9)</f>
        <v>24296250.823000003</v>
      </c>
      <c r="D10" s="1">
        <f t="shared" si="0"/>
        <v>511.50001732631586</v>
      </c>
    </row>
    <row r="12" spans="1:4" x14ac:dyDescent="0.45">
      <c r="A12" s="16" t="s">
        <v>11</v>
      </c>
      <c r="B12" s="17"/>
      <c r="C12" s="20"/>
      <c r="D12">
        <v>50729</v>
      </c>
    </row>
    <row r="13" spans="1:4" x14ac:dyDescent="0.45">
      <c r="B13" s="8" t="s">
        <v>42</v>
      </c>
      <c r="C13" s="1">
        <f>Sheet1!C64</f>
        <v>6550000</v>
      </c>
      <c r="D13" s="1">
        <f>C13/50729</f>
        <v>129.11746732638136</v>
      </c>
    </row>
    <row r="14" spans="1:4" x14ac:dyDescent="0.45">
      <c r="B14" s="5" t="s">
        <v>63</v>
      </c>
      <c r="C14" s="1">
        <f>Sheet1!C65</f>
        <v>982500</v>
      </c>
      <c r="D14" s="1">
        <f t="shared" ref="D14:D17" si="1">C14/50729</f>
        <v>19.367620098957204</v>
      </c>
    </row>
    <row r="15" spans="1:4" x14ac:dyDescent="0.45">
      <c r="B15" s="5" t="s">
        <v>52</v>
      </c>
      <c r="C15" s="1">
        <f>Sheet1!C66</f>
        <v>982500</v>
      </c>
      <c r="D15" s="1">
        <f t="shared" si="1"/>
        <v>19.367620098957204</v>
      </c>
    </row>
    <row r="16" spans="1:4" x14ac:dyDescent="0.45">
      <c r="B16" s="5" t="s">
        <v>53</v>
      </c>
      <c r="C16" s="1">
        <f>Sheet1!C67</f>
        <v>655000</v>
      </c>
      <c r="D16" s="1">
        <f t="shared" si="1"/>
        <v>12.911746732638136</v>
      </c>
    </row>
    <row r="17" spans="1:4" x14ac:dyDescent="0.45">
      <c r="B17" s="5" t="s">
        <v>43</v>
      </c>
      <c r="C17" s="1">
        <f>Sheet1!C68</f>
        <v>9170000</v>
      </c>
      <c r="D17" s="6">
        <f t="shared" si="1"/>
        <v>180.7644542569339</v>
      </c>
    </row>
    <row r="19" spans="1:4" x14ac:dyDescent="0.45">
      <c r="A19" s="4" t="s">
        <v>2</v>
      </c>
      <c r="B19" s="3"/>
      <c r="C19" s="1"/>
    </row>
    <row r="20" spans="1:4" hidden="1" x14ac:dyDescent="0.45">
      <c r="B20" s="2" t="s">
        <v>8</v>
      </c>
      <c r="C20" s="1">
        <v>300000</v>
      </c>
    </row>
    <row r="21" spans="1:4" hidden="1" x14ac:dyDescent="0.45">
      <c r="B21" s="2" t="s">
        <v>9</v>
      </c>
      <c r="C21" s="1">
        <v>75000</v>
      </c>
    </row>
    <row r="22" spans="1:4" ht="28.5" hidden="1" x14ac:dyDescent="0.45">
      <c r="B22" s="2" t="s">
        <v>3</v>
      </c>
      <c r="C22" s="1">
        <v>100000</v>
      </c>
    </row>
    <row r="23" spans="1:4" hidden="1" x14ac:dyDescent="0.45">
      <c r="B23" s="2" t="s">
        <v>4</v>
      </c>
      <c r="C23" s="1">
        <v>150000</v>
      </c>
    </row>
    <row r="24" spans="1:4" hidden="1" x14ac:dyDescent="0.45">
      <c r="B24" s="2" t="s">
        <v>6</v>
      </c>
      <c r="C24" s="1">
        <v>400000</v>
      </c>
    </row>
    <row r="25" spans="1:4" hidden="1" x14ac:dyDescent="0.45">
      <c r="B25" s="2" t="s">
        <v>10</v>
      </c>
      <c r="C25" s="1">
        <v>250000</v>
      </c>
    </row>
    <row r="26" spans="1:4" hidden="1" x14ac:dyDescent="0.45">
      <c r="B26" s="2" t="s">
        <v>7</v>
      </c>
      <c r="C26" s="1">
        <v>575000</v>
      </c>
    </row>
    <row r="27" spans="1:4" x14ac:dyDescent="0.45">
      <c r="B27" s="2"/>
      <c r="C27" s="1"/>
    </row>
    <row r="28" spans="1:4" x14ac:dyDescent="0.45">
      <c r="B28" s="5" t="s">
        <v>27</v>
      </c>
      <c r="C28" s="6">
        <f>Sheet1!C81</f>
        <v>1625000</v>
      </c>
    </row>
    <row r="29" spans="1:4" x14ac:dyDescent="0.45">
      <c r="B29" s="2"/>
      <c r="C29" s="1"/>
    </row>
    <row r="30" spans="1:4" x14ac:dyDescent="0.45">
      <c r="A30" s="18" t="s">
        <v>28</v>
      </c>
      <c r="B30" s="18"/>
      <c r="C30" s="7">
        <f>C28+C17+C10</f>
        <v>35091250.822999999</v>
      </c>
    </row>
  </sheetData>
  <mergeCells count="2">
    <mergeCell ref="A12:C12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Obadiah Dart</dc:creator>
  <cp:lastModifiedBy>Obadiah Dart</cp:lastModifiedBy>
  <cp:lastPrinted>2026-02-13T18:08:56Z</cp:lastPrinted>
  <dcterms:created xsi:type="dcterms:W3CDTF">2025-12-14T18:55:04Z</dcterms:created>
  <dcterms:modified xsi:type="dcterms:W3CDTF">2026-02-23T01:35:14Z</dcterms:modified>
</cp:coreProperties>
</file>